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EF375B36-558D-4CE2-85CB-95C8A5852E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urbin-Watson test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3" i="1" l="1"/>
  <c r="O10" i="1" l="1"/>
  <c r="O21" i="1" s="1"/>
  <c r="O24" i="1" s="1"/>
  <c r="O5" i="1"/>
  <c r="O4" i="1"/>
  <c r="E5" i="1" l="1"/>
  <c r="G5" i="1" s="1"/>
  <c r="E4" i="1"/>
  <c r="G4" i="1" s="1"/>
  <c r="E16" i="1"/>
  <c r="G16" i="1" s="1"/>
  <c r="E8" i="1"/>
  <c r="G8" i="1" s="1"/>
  <c r="I5" i="1"/>
  <c r="E23" i="1"/>
  <c r="G23" i="1" s="1"/>
  <c r="E15" i="1"/>
  <c r="G15" i="1" s="1"/>
  <c r="E7" i="1"/>
  <c r="G7" i="1" s="1"/>
  <c r="E20" i="1"/>
  <c r="G20" i="1" s="1"/>
  <c r="E12" i="1"/>
  <c r="G12" i="1" s="1"/>
  <c r="E19" i="1"/>
  <c r="G19" i="1" s="1"/>
  <c r="E11" i="1"/>
  <c r="G11" i="1" s="1"/>
  <c r="E22" i="1"/>
  <c r="G22" i="1" s="1"/>
  <c r="E18" i="1"/>
  <c r="G18" i="1" s="1"/>
  <c r="E14" i="1"/>
  <c r="G14" i="1" s="1"/>
  <c r="E10" i="1"/>
  <c r="G10" i="1" s="1"/>
  <c r="E6" i="1"/>
  <c r="G6" i="1" s="1"/>
  <c r="E21" i="1"/>
  <c r="G21" i="1" s="1"/>
  <c r="E17" i="1"/>
  <c r="G17" i="1" s="1"/>
  <c r="E13" i="1"/>
  <c r="G13" i="1" s="1"/>
  <c r="E9" i="1"/>
  <c r="G9" i="1" s="1"/>
  <c r="I4" i="1" l="1"/>
  <c r="O8" i="1"/>
  <c r="K10" i="1"/>
  <c r="I10" i="1"/>
  <c r="K8" i="1"/>
  <c r="I8" i="1"/>
  <c r="K17" i="1"/>
  <c r="I17" i="1"/>
  <c r="K14" i="1"/>
  <c r="I14" i="1"/>
  <c r="K19" i="1"/>
  <c r="I19" i="1"/>
  <c r="K15" i="1"/>
  <c r="I15" i="1"/>
  <c r="K16" i="1"/>
  <c r="I16" i="1"/>
  <c r="K13" i="1"/>
  <c r="I13" i="1"/>
  <c r="K7" i="1"/>
  <c r="I7" i="1"/>
  <c r="K21" i="1"/>
  <c r="I21" i="1"/>
  <c r="K18" i="1"/>
  <c r="I18" i="1"/>
  <c r="K12" i="1"/>
  <c r="I12" i="1"/>
  <c r="K23" i="1"/>
  <c r="I23" i="1"/>
  <c r="K11" i="1"/>
  <c r="I11" i="1"/>
  <c r="K9" i="1"/>
  <c r="I9" i="1"/>
  <c r="K6" i="1"/>
  <c r="I6" i="1"/>
  <c r="K22" i="1"/>
  <c r="I22" i="1"/>
  <c r="K20" i="1"/>
  <c r="I20" i="1"/>
  <c r="K5" i="1"/>
  <c r="O7" i="1" l="1"/>
  <c r="O17" i="1" l="1"/>
  <c r="O25" i="1"/>
</calcChain>
</file>

<file path=xl/sharedStrings.xml><?xml version="1.0" encoding="utf-8"?>
<sst xmlns="http://schemas.openxmlformats.org/spreadsheetml/2006/main" count="48" uniqueCount="48">
  <si>
    <t>Time point</t>
  </si>
  <si>
    <t>Linear regression coeffcients</t>
  </si>
  <si>
    <t>Annual Number of Sales (units), y</t>
  </si>
  <si>
    <t>Annual Advertising Expenditure (£ x 1000), x</t>
  </si>
  <si>
    <t>Trend line, y^</t>
  </si>
  <si>
    <t>=$L$5+$L$6*D4</t>
  </si>
  <si>
    <t>=$L$5+$L$6*D23</t>
  </si>
  <si>
    <t>=C4-E4</t>
  </si>
  <si>
    <t>=C23-E23</t>
  </si>
  <si>
    <t>Residuals, e = y - y^</t>
  </si>
  <si>
    <t>e^2</t>
  </si>
  <si>
    <r>
      <t>(e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 xml:space="preserve"> - e</t>
    </r>
    <r>
      <rPr>
        <vertAlign val="subscript"/>
        <sz val="12"/>
        <color theme="1"/>
        <rFont val="Calibri"/>
        <family val="2"/>
        <scheme val="minor"/>
      </rPr>
      <t>t-1</t>
    </r>
    <r>
      <rPr>
        <sz val="12"/>
        <color theme="1"/>
        <rFont val="Calibri"/>
        <family val="2"/>
        <scheme val="minor"/>
      </rPr>
      <t>)^2</t>
    </r>
  </si>
  <si>
    <t>=G4^2</t>
  </si>
  <si>
    <t>=G23^2</t>
  </si>
  <si>
    <t>=(G5-G4)^2</t>
  </si>
  <si>
    <t>=(G23-G22)^2</t>
  </si>
  <si>
    <t>=INTERCEPT(C4:C23,D4:D23)</t>
  </si>
  <si>
    <t>=SLOPE(C4:C23,D4:D23)</t>
  </si>
  <si>
    <r>
      <t>b</t>
    </r>
    <r>
      <rPr>
        <vertAlign val="subscript"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 xml:space="preserve"> =</t>
    </r>
  </si>
  <si>
    <r>
      <t>b</t>
    </r>
    <r>
      <rPr>
        <vertAlign val="sub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=</t>
    </r>
  </si>
  <si>
    <t>d =</t>
  </si>
  <si>
    <t>Durbin-Watson test statistic, d</t>
  </si>
  <si>
    <t>=SUM(K5:K23)/SUM(I4:I23)</t>
  </si>
  <si>
    <t>Critical values of d</t>
  </si>
  <si>
    <t>n =</t>
  </si>
  <si>
    <t>=COUNT(B4:B23)</t>
  </si>
  <si>
    <r>
      <t xml:space="preserve">alpha, </t>
    </r>
    <r>
      <rPr>
        <sz val="12"/>
        <color theme="1"/>
        <rFont val="Symbol"/>
        <family val="1"/>
        <charset val="2"/>
      </rPr>
      <t>a</t>
    </r>
    <r>
      <rPr>
        <sz val="12"/>
        <color theme="1"/>
        <rFont val="Calibri"/>
        <family val="2"/>
      </rPr>
      <t xml:space="preserve"> =</t>
    </r>
  </si>
  <si>
    <t>Number of regressors =</t>
  </si>
  <si>
    <t>From tables:</t>
  </si>
  <si>
    <r>
      <t>Lower critical value, d</t>
    </r>
    <r>
      <rPr>
        <vertAlign val="subscript"/>
        <sz val="12"/>
        <color theme="1"/>
        <rFont val="Calibri"/>
        <family val="2"/>
        <scheme val="minor"/>
      </rPr>
      <t>L</t>
    </r>
    <r>
      <rPr>
        <sz val="12"/>
        <color theme="1"/>
        <rFont val="Calibri"/>
        <family val="2"/>
        <scheme val="minor"/>
      </rPr>
      <t xml:space="preserve"> =</t>
    </r>
  </si>
  <si>
    <r>
      <t>Upper critical value, d</t>
    </r>
    <r>
      <rPr>
        <vertAlign val="subscript"/>
        <sz val="12"/>
        <color theme="1"/>
        <rFont val="Calibri"/>
        <family val="2"/>
        <scheme val="minor"/>
      </rPr>
      <t>U</t>
    </r>
    <r>
      <rPr>
        <sz val="12"/>
        <color theme="1"/>
        <rFont val="Calibri"/>
        <family val="2"/>
        <scheme val="minor"/>
      </rPr>
      <t xml:space="preserve"> =</t>
    </r>
  </si>
  <si>
    <t>Decision</t>
  </si>
  <si>
    <t>=IF(OR(O10&lt;O19,O10&gt;O20),"Reject Ho","Accept H0")</t>
  </si>
  <si>
    <t>Linear Regression and measuring Autocorrelation using Durbin-Watson Test</t>
  </si>
  <si>
    <t>or d =</t>
  </si>
  <si>
    <t>=SUMXMY2(G4:G22,G5:G23)/SUMSQ(G4:G23)</t>
  </si>
  <si>
    <t>Mean =</t>
  </si>
  <si>
    <t>Variance =</t>
  </si>
  <si>
    <t>Large sample normal approximation for D-W critical values</t>
  </si>
  <si>
    <r>
      <t xml:space="preserve">Significance level </t>
    </r>
    <r>
      <rPr>
        <sz val="12"/>
        <color theme="1"/>
        <rFont val="Calibri"/>
        <family val="2"/>
      </rPr>
      <t xml:space="preserve">α </t>
    </r>
    <r>
      <rPr>
        <sz val="12"/>
        <color theme="1"/>
        <rFont val="Calibri"/>
        <family val="2"/>
        <scheme val="minor"/>
      </rPr>
      <t>=</t>
    </r>
  </si>
  <si>
    <t>Zcri =</t>
  </si>
  <si>
    <t>=NORM.S.INV(O22)</t>
  </si>
  <si>
    <t>=4/O10</t>
  </si>
  <si>
    <t>=O20+O23*SQRT(O21)</t>
  </si>
  <si>
    <t>If n large (50+) then can use a normal approximation to estimate the critical values with mean = 2, variance = 4/n. Please note no accepted value of n for when n can be considfered a large sample.</t>
  </si>
  <si>
    <t>Decision:</t>
  </si>
  <si>
    <t>=IF(O7&lt;O24,"Reject H0","Accept H)")</t>
  </si>
  <si>
    <t>Critical lower DW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</si>
</sst>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0" xfId="0" quotePrefix="1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quotePrefix="1" applyFont="1"/>
    <xf numFmtId="0" fontId="2" fillId="4" borderId="0" xfId="0" applyFont="1" applyFill="1" applyAlignment="1">
      <alignment horizontal="right"/>
    </xf>
    <xf numFmtId="0" fontId="2" fillId="4" borderId="0" xfId="0" applyFont="1" applyFill="1"/>
    <xf numFmtId="0" fontId="0" fillId="5" borderId="1" xfId="0" applyFont="1" applyFill="1" applyBorder="1"/>
    <xf numFmtId="0" fontId="2" fillId="5" borderId="1" xfId="0" applyFont="1" applyFill="1" applyBorder="1"/>
    <xf numFmtId="0" fontId="0" fillId="5" borderId="1" xfId="0" applyFont="1" applyFill="1" applyBorder="1" applyAlignment="1">
      <alignment horizontal="right"/>
    </xf>
    <xf numFmtId="0" fontId="0" fillId="5" borderId="1" xfId="0" quotePrefix="1" applyFont="1" applyFill="1" applyBorder="1"/>
    <xf numFmtId="0" fontId="0" fillId="5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tabSelected="1" workbookViewId="0">
      <selection activeCell="A2" sqref="A2"/>
    </sheetView>
  </sheetViews>
  <sheetFormatPr defaultRowHeight="15.75" x14ac:dyDescent="0.25"/>
  <cols>
    <col min="1" max="1" width="6.375" style="1" customWidth="1"/>
    <col min="2" max="2" width="15.25" style="2" customWidth="1"/>
    <col min="3" max="3" width="14.875" style="2" customWidth="1"/>
    <col min="4" max="4" width="26.75" style="2" bestFit="1" customWidth="1"/>
    <col min="5" max="5" width="14.5" style="2" customWidth="1"/>
    <col min="6" max="6" width="15" style="1" bestFit="1" customWidth="1"/>
    <col min="7" max="7" width="17.125" style="2" customWidth="1"/>
    <col min="8" max="8" width="9" style="1"/>
    <col min="9" max="9" width="9" style="2"/>
    <col min="10" max="10" width="9" style="1"/>
    <col min="11" max="11" width="10.625" style="1" bestFit="1" customWidth="1"/>
    <col min="12" max="12" width="12.25" style="1" bestFit="1" customWidth="1"/>
    <col min="13" max="13" width="3.375" style="1" customWidth="1"/>
    <col min="14" max="14" width="26.25" style="1" bestFit="1" customWidth="1"/>
    <col min="15" max="15" width="9" style="1"/>
    <col min="16" max="16" width="45.375" style="1" bestFit="1" customWidth="1"/>
    <col min="17" max="16384" width="9" style="1"/>
  </cols>
  <sheetData>
    <row r="1" spans="1:16" x14ac:dyDescent="0.25">
      <c r="A1" s="3" t="s">
        <v>33</v>
      </c>
    </row>
    <row r="3" spans="1:16" ht="31.5" customHeight="1" x14ac:dyDescent="0.35">
      <c r="B3" s="5" t="s">
        <v>0</v>
      </c>
      <c r="C3" s="6" t="s">
        <v>2</v>
      </c>
      <c r="D3" s="6" t="s">
        <v>3</v>
      </c>
      <c r="E3" s="9" t="s">
        <v>4</v>
      </c>
      <c r="G3" s="10" t="s">
        <v>9</v>
      </c>
      <c r="I3" s="9" t="s">
        <v>10</v>
      </c>
      <c r="K3" s="11" t="s">
        <v>11</v>
      </c>
      <c r="N3" s="1" t="s">
        <v>1</v>
      </c>
    </row>
    <row r="4" spans="1:16" ht="18.75" x14ac:dyDescent="0.35">
      <c r="B4" s="4">
        <v>1</v>
      </c>
      <c r="C4" s="4">
        <v>3083</v>
      </c>
      <c r="D4" s="4">
        <v>75</v>
      </c>
      <c r="E4" s="4">
        <f t="shared" ref="E4:E23" si="0">$O$4+$O$5*D4</f>
        <v>3115.3297883659297</v>
      </c>
      <c r="F4" s="8" t="s">
        <v>5</v>
      </c>
      <c r="G4" s="4">
        <f>C4-E4</f>
        <v>-32.329788365929744</v>
      </c>
      <c r="H4" s="8" t="s">
        <v>7</v>
      </c>
      <c r="I4" s="4">
        <f>G4^2</f>
        <v>1045.2152157858063</v>
      </c>
      <c r="J4" s="8" t="s">
        <v>12</v>
      </c>
      <c r="K4" s="7"/>
      <c r="N4" s="12" t="s">
        <v>18</v>
      </c>
      <c r="O4" s="1">
        <f>INTERCEPT(C4:C23,D4:D23)</f>
        <v>1608.507781517807</v>
      </c>
      <c r="P4" s="8" t="s">
        <v>16</v>
      </c>
    </row>
    <row r="5" spans="1:16" ht="18.75" x14ac:dyDescent="0.35">
      <c r="B5" s="4">
        <v>2</v>
      </c>
      <c r="C5" s="4">
        <v>3149</v>
      </c>
      <c r="D5" s="4">
        <v>78</v>
      </c>
      <c r="E5" s="4">
        <f t="shared" si="0"/>
        <v>3175.6026686398545</v>
      </c>
      <c r="G5" s="4">
        <f t="shared" ref="G5:G23" si="1">C5-E5</f>
        <v>-26.602668639854528</v>
      </c>
      <c r="I5" s="4">
        <f t="shared" ref="I5:I23" si="2">G5^2</f>
        <v>707.70197876189957</v>
      </c>
      <c r="K5" s="7">
        <f>(G5-G4)^2</f>
        <v>32.79990035679986</v>
      </c>
      <c r="L5" s="8" t="s">
        <v>14</v>
      </c>
      <c r="N5" s="12" t="s">
        <v>19</v>
      </c>
      <c r="O5" s="1">
        <f>SLOPE(C4:C23,D4:D23)</f>
        <v>20.0909600913083</v>
      </c>
      <c r="P5" s="8" t="s">
        <v>17</v>
      </c>
    </row>
    <row r="6" spans="1:16" x14ac:dyDescent="0.25">
      <c r="B6" s="4">
        <v>3</v>
      </c>
      <c r="C6" s="4">
        <v>3218</v>
      </c>
      <c r="D6" s="4">
        <v>80</v>
      </c>
      <c r="E6" s="4">
        <f t="shared" si="0"/>
        <v>3215.7845888224711</v>
      </c>
      <c r="G6" s="4">
        <f t="shared" si="1"/>
        <v>2.2154111775289493</v>
      </c>
      <c r="I6" s="4">
        <f t="shared" si="2"/>
        <v>4.9080466855202056</v>
      </c>
      <c r="K6" s="7">
        <f t="shared" ref="K6:K23" si="3">(G6-G5)^2</f>
        <v>830.48172436108496</v>
      </c>
      <c r="N6" s="1" t="s">
        <v>21</v>
      </c>
    </row>
    <row r="7" spans="1:16" x14ac:dyDescent="0.25">
      <c r="B7" s="4">
        <v>4</v>
      </c>
      <c r="C7" s="4">
        <v>3239</v>
      </c>
      <c r="D7" s="4">
        <v>82</v>
      </c>
      <c r="E7" s="4">
        <f t="shared" si="0"/>
        <v>3255.9665090050876</v>
      </c>
      <c r="G7" s="4">
        <f t="shared" si="1"/>
        <v>-16.966509005087573</v>
      </c>
      <c r="I7" s="4">
        <f t="shared" si="2"/>
        <v>287.86242781971771</v>
      </c>
      <c r="K7" s="7">
        <f t="shared" si="3"/>
        <v>367.94606189227108</v>
      </c>
      <c r="N7" s="15" t="s">
        <v>20</v>
      </c>
      <c r="O7" s="16">
        <f>SUM(K5:K23)/SUM(I4:I23)</f>
        <v>1.0800498175055711</v>
      </c>
      <c r="P7" s="8" t="s">
        <v>22</v>
      </c>
    </row>
    <row r="8" spans="1:16" x14ac:dyDescent="0.25">
      <c r="B8" s="4">
        <v>5</v>
      </c>
      <c r="C8" s="4">
        <v>3295</v>
      </c>
      <c r="D8" s="4">
        <v>84</v>
      </c>
      <c r="E8" s="4">
        <f t="shared" si="0"/>
        <v>3296.1484291877041</v>
      </c>
      <c r="G8" s="4">
        <f t="shared" si="1"/>
        <v>-1.148429187704096</v>
      </c>
      <c r="I8" s="4">
        <f t="shared" si="2"/>
        <v>1.3188895991706897</v>
      </c>
      <c r="K8" s="7">
        <f t="shared" si="3"/>
        <v>250.21164910911452</v>
      </c>
      <c r="N8" s="13" t="s">
        <v>34</v>
      </c>
      <c r="O8" s="1">
        <f>SUMXMY2(G4:G22,G5:G23)/SUMSQ(G4:G23)</f>
        <v>1.0800498175055711</v>
      </c>
      <c r="P8" s="14" t="s">
        <v>35</v>
      </c>
    </row>
    <row r="9" spans="1:16" x14ac:dyDescent="0.25">
      <c r="B9" s="4">
        <v>6</v>
      </c>
      <c r="C9" s="4">
        <v>3374</v>
      </c>
      <c r="D9" s="4">
        <v>88</v>
      </c>
      <c r="E9" s="4">
        <f t="shared" si="0"/>
        <v>3376.5122695529371</v>
      </c>
      <c r="G9" s="4">
        <f t="shared" si="1"/>
        <v>-2.5122695529371413</v>
      </c>
      <c r="I9" s="4">
        <f t="shared" si="2"/>
        <v>6.3114983066149835</v>
      </c>
      <c r="K9" s="7">
        <f t="shared" si="3"/>
        <v>1.8600605418390064</v>
      </c>
      <c r="N9" s="1" t="s">
        <v>23</v>
      </c>
    </row>
    <row r="10" spans="1:16" x14ac:dyDescent="0.25">
      <c r="B10" s="4">
        <v>7</v>
      </c>
      <c r="C10" s="4">
        <v>3475</v>
      </c>
      <c r="D10" s="4">
        <v>93</v>
      </c>
      <c r="E10" s="4">
        <f t="shared" si="0"/>
        <v>3476.9670700094789</v>
      </c>
      <c r="G10" s="4">
        <f t="shared" si="1"/>
        <v>-1.9670700094789026</v>
      </c>
      <c r="I10" s="4">
        <f t="shared" si="2"/>
        <v>3.8693644221913304</v>
      </c>
      <c r="K10" s="7">
        <f t="shared" si="3"/>
        <v>0.2972425421870718</v>
      </c>
      <c r="N10" s="12" t="s">
        <v>24</v>
      </c>
      <c r="O10" s="1">
        <f>COUNT(B4:B23)</f>
        <v>20</v>
      </c>
      <c r="P10" s="8" t="s">
        <v>25</v>
      </c>
    </row>
    <row r="11" spans="1:16" x14ac:dyDescent="0.25">
      <c r="B11" s="4">
        <v>8</v>
      </c>
      <c r="C11" s="4">
        <v>3569</v>
      </c>
      <c r="D11" s="4">
        <v>97</v>
      </c>
      <c r="E11" s="4">
        <f t="shared" si="0"/>
        <v>3557.3309103747124</v>
      </c>
      <c r="G11" s="4">
        <f t="shared" si="1"/>
        <v>11.669089625287597</v>
      </c>
      <c r="I11" s="4">
        <f t="shared" si="2"/>
        <v>136.16765268299463</v>
      </c>
      <c r="K11" s="7">
        <f t="shared" si="3"/>
        <v>185.94484958483525</v>
      </c>
      <c r="N11" s="12" t="s">
        <v>26</v>
      </c>
      <c r="O11" s="1">
        <v>0.05</v>
      </c>
    </row>
    <row r="12" spans="1:16" x14ac:dyDescent="0.25">
      <c r="B12" s="4">
        <v>9</v>
      </c>
      <c r="C12" s="4">
        <v>3597</v>
      </c>
      <c r="D12" s="4">
        <v>99</v>
      </c>
      <c r="E12" s="4">
        <f t="shared" si="0"/>
        <v>3597.5128305573289</v>
      </c>
      <c r="G12" s="4">
        <f t="shared" si="1"/>
        <v>-0.51283055732892535</v>
      </c>
      <c r="I12" s="4">
        <f t="shared" si="2"/>
        <v>0.26299518053029619</v>
      </c>
      <c r="K12" s="7">
        <f t="shared" si="3"/>
        <v>148.39917933563979</v>
      </c>
      <c r="N12" s="12" t="s">
        <v>27</v>
      </c>
      <c r="O12" s="1">
        <v>1</v>
      </c>
    </row>
    <row r="13" spans="1:16" x14ac:dyDescent="0.25">
      <c r="B13" s="4">
        <v>10</v>
      </c>
      <c r="C13" s="4">
        <v>3725</v>
      </c>
      <c r="D13" s="4">
        <v>104</v>
      </c>
      <c r="E13" s="4">
        <f t="shared" si="0"/>
        <v>3697.9676310138702</v>
      </c>
      <c r="G13" s="4">
        <f t="shared" si="1"/>
        <v>27.032368986129768</v>
      </c>
      <c r="I13" s="4">
        <f t="shared" si="2"/>
        <v>730.74897300227053</v>
      </c>
      <c r="K13" s="7">
        <f t="shared" si="3"/>
        <v>758.73801788895696</v>
      </c>
      <c r="N13" s="16" t="s">
        <v>28</v>
      </c>
    </row>
    <row r="14" spans="1:16" ht="18.75" x14ac:dyDescent="0.35">
      <c r="B14" s="4">
        <v>11</v>
      </c>
      <c r="C14" s="4">
        <v>3794</v>
      </c>
      <c r="D14" s="4">
        <v>109</v>
      </c>
      <c r="E14" s="4">
        <f t="shared" si="0"/>
        <v>3798.4224314704115</v>
      </c>
      <c r="G14" s="4">
        <f t="shared" si="1"/>
        <v>-4.4224314704115386</v>
      </c>
      <c r="I14" s="4">
        <f t="shared" si="2"/>
        <v>19.557900110486365</v>
      </c>
      <c r="K14" s="7">
        <f t="shared" si="3"/>
        <v>989.40447176083114</v>
      </c>
      <c r="N14" s="15" t="s">
        <v>29</v>
      </c>
      <c r="O14" s="16">
        <v>1.2</v>
      </c>
    </row>
    <row r="15" spans="1:16" ht="18.75" x14ac:dyDescent="0.35">
      <c r="B15" s="4">
        <v>12</v>
      </c>
      <c r="C15" s="4">
        <v>3959</v>
      </c>
      <c r="D15" s="4">
        <v>115</v>
      </c>
      <c r="E15" s="4">
        <f t="shared" si="0"/>
        <v>3918.9681920182616</v>
      </c>
      <c r="G15" s="4">
        <f t="shared" si="1"/>
        <v>40.031807981738439</v>
      </c>
      <c r="I15" s="4">
        <f t="shared" si="2"/>
        <v>1602.5456502867773</v>
      </c>
      <c r="K15" s="7">
        <f t="shared" si="3"/>
        <v>1976.1794052690875</v>
      </c>
      <c r="N15" s="15" t="s">
        <v>30</v>
      </c>
      <c r="O15" s="16">
        <v>1.41</v>
      </c>
    </row>
    <row r="16" spans="1:16" x14ac:dyDescent="0.25">
      <c r="B16" s="4">
        <v>13</v>
      </c>
      <c r="C16" s="4">
        <v>4043</v>
      </c>
      <c r="D16" s="4">
        <v>120</v>
      </c>
      <c r="E16" s="4">
        <f t="shared" si="0"/>
        <v>4019.4229924748029</v>
      </c>
      <c r="G16" s="4">
        <f t="shared" si="1"/>
        <v>23.577007525197132</v>
      </c>
      <c r="I16" s="4">
        <f t="shared" si="2"/>
        <v>555.87528384320217</v>
      </c>
      <c r="K16" s="7">
        <f t="shared" si="3"/>
        <v>270.760458064592</v>
      </c>
    </row>
    <row r="17" spans="2:16" x14ac:dyDescent="0.25">
      <c r="B17" s="4">
        <v>14</v>
      </c>
      <c r="C17" s="4">
        <v>4194</v>
      </c>
      <c r="D17" s="4">
        <v>127</v>
      </c>
      <c r="E17" s="4">
        <f t="shared" si="0"/>
        <v>4160.0597131139612</v>
      </c>
      <c r="G17" s="4">
        <f t="shared" si="1"/>
        <v>33.940286886038848</v>
      </c>
      <c r="I17" s="4">
        <f t="shared" si="2"/>
        <v>1151.9430739066206</v>
      </c>
      <c r="K17" s="7">
        <f t="shared" si="3"/>
        <v>107.39755911084788</v>
      </c>
      <c r="N17" s="16" t="s">
        <v>31</v>
      </c>
      <c r="O17" s="16" t="str">
        <f>IF(OR(O7&lt;O14,O7&gt;O15),"Reject Ho","Accept H0")</f>
        <v>Reject Ho</v>
      </c>
      <c r="P17" s="8" t="s">
        <v>32</v>
      </c>
    </row>
    <row r="18" spans="2:16" x14ac:dyDescent="0.25">
      <c r="B18" s="4">
        <v>15</v>
      </c>
      <c r="C18" s="4">
        <v>4318</v>
      </c>
      <c r="D18" s="4">
        <v>135</v>
      </c>
      <c r="E18" s="4">
        <f t="shared" si="0"/>
        <v>4320.7873938444282</v>
      </c>
      <c r="G18" s="4">
        <f t="shared" si="1"/>
        <v>-2.7873938444281521</v>
      </c>
      <c r="I18" s="4">
        <f t="shared" si="2"/>
        <v>7.7695644439559537</v>
      </c>
      <c r="K18" s="7">
        <f t="shared" si="3"/>
        <v>1348.922531839117</v>
      </c>
    </row>
    <row r="19" spans="2:16" x14ac:dyDescent="0.25">
      <c r="B19" s="4">
        <v>16</v>
      </c>
      <c r="C19" s="4">
        <v>4493</v>
      </c>
      <c r="D19" s="4">
        <v>144</v>
      </c>
      <c r="E19" s="4">
        <f t="shared" si="0"/>
        <v>4501.6060346662016</v>
      </c>
      <c r="G19" s="4">
        <f t="shared" si="1"/>
        <v>-8.6060346662015945</v>
      </c>
      <c r="I19" s="4">
        <f t="shared" si="2"/>
        <v>74.063832675863594</v>
      </c>
      <c r="K19" s="7">
        <f t="shared" si="3"/>
        <v>33.85658101280832</v>
      </c>
      <c r="N19" s="17" t="s">
        <v>38</v>
      </c>
      <c r="O19" s="18"/>
      <c r="P19" s="18"/>
    </row>
    <row r="20" spans="2:16" x14ac:dyDescent="0.25">
      <c r="B20" s="4">
        <v>17</v>
      </c>
      <c r="C20" s="4">
        <v>4683</v>
      </c>
      <c r="D20" s="4">
        <v>153</v>
      </c>
      <c r="E20" s="4">
        <f t="shared" si="0"/>
        <v>4682.4246754879769</v>
      </c>
      <c r="G20" s="4">
        <f t="shared" si="1"/>
        <v>0.57532451202314405</v>
      </c>
      <c r="I20" s="4">
        <f t="shared" si="2"/>
        <v>0.3309982941346688</v>
      </c>
      <c r="K20" s="7">
        <f t="shared" si="3"/>
        <v>84.297356359571651</v>
      </c>
      <c r="N20" s="19" t="s">
        <v>36</v>
      </c>
      <c r="O20" s="18">
        <v>2</v>
      </c>
      <c r="P20" s="18"/>
    </row>
    <row r="21" spans="2:16" x14ac:dyDescent="0.25">
      <c r="B21" s="4">
        <v>18</v>
      </c>
      <c r="C21" s="4">
        <v>4850</v>
      </c>
      <c r="D21" s="4">
        <v>161</v>
      </c>
      <c r="E21" s="4">
        <f t="shared" si="0"/>
        <v>4843.1523562184429</v>
      </c>
      <c r="G21" s="4">
        <f t="shared" si="1"/>
        <v>6.8476437815570534</v>
      </c>
      <c r="I21" s="4">
        <f t="shared" si="2"/>
        <v>46.890225359096981</v>
      </c>
      <c r="K21" s="7">
        <f t="shared" si="3"/>
        <v>39.341989018966395</v>
      </c>
      <c r="N21" s="19" t="s">
        <v>37</v>
      </c>
      <c r="O21" s="18">
        <f>4/O10</f>
        <v>0.2</v>
      </c>
      <c r="P21" s="20" t="s">
        <v>42</v>
      </c>
    </row>
    <row r="22" spans="2:16" x14ac:dyDescent="0.25">
      <c r="B22" s="4">
        <v>19</v>
      </c>
      <c r="C22" s="4">
        <v>5005</v>
      </c>
      <c r="D22" s="4">
        <v>170</v>
      </c>
      <c r="E22" s="4">
        <f t="shared" si="0"/>
        <v>5023.9709970402182</v>
      </c>
      <c r="G22" s="4">
        <f t="shared" si="1"/>
        <v>-18.970997040218208</v>
      </c>
      <c r="I22" s="4">
        <f t="shared" si="2"/>
        <v>359.89872869996799</v>
      </c>
      <c r="K22" s="7">
        <f t="shared" si="3"/>
        <v>666.60221388383991</v>
      </c>
      <c r="N22" s="19" t="s">
        <v>39</v>
      </c>
      <c r="O22" s="18">
        <v>0.05</v>
      </c>
      <c r="P22" s="18"/>
    </row>
    <row r="23" spans="2:16" x14ac:dyDescent="0.25">
      <c r="B23" s="4">
        <v>20</v>
      </c>
      <c r="C23" s="4">
        <v>5236</v>
      </c>
      <c r="D23" s="4">
        <v>182</v>
      </c>
      <c r="E23" s="4">
        <f t="shared" si="0"/>
        <v>5265.0625181359173</v>
      </c>
      <c r="F23" s="8" t="s">
        <v>6</v>
      </c>
      <c r="G23" s="4">
        <f t="shared" si="1"/>
        <v>-29.062518135917344</v>
      </c>
      <c r="H23" s="8" t="s">
        <v>8</v>
      </c>
      <c r="I23" s="4">
        <f t="shared" si="2"/>
        <v>844.62996040052451</v>
      </c>
      <c r="J23" s="8" t="s">
        <v>13</v>
      </c>
      <c r="K23" s="7">
        <f t="shared" si="3"/>
        <v>101.83879802494069</v>
      </c>
      <c r="L23" s="8" t="s">
        <v>15</v>
      </c>
      <c r="N23" s="19" t="s">
        <v>40</v>
      </c>
      <c r="O23" s="18">
        <f>_xlfn.NORM.S.INV(O22)</f>
        <v>-1.6448536269514726</v>
      </c>
      <c r="P23" s="20" t="s">
        <v>41</v>
      </c>
    </row>
    <row r="24" spans="2:16" x14ac:dyDescent="0.25">
      <c r="N24" s="19" t="s">
        <v>47</v>
      </c>
      <c r="O24" s="18">
        <f>O20+O23*SQRT(O21)</f>
        <v>1.2643990954198854</v>
      </c>
      <c r="P24" s="20" t="s">
        <v>43</v>
      </c>
    </row>
    <row r="25" spans="2:16" x14ac:dyDescent="0.25">
      <c r="N25" s="19" t="s">
        <v>45</v>
      </c>
      <c r="O25" s="18" t="str">
        <f>IF(O7&lt;O24,"Reject H0","Accept H)")</f>
        <v>Reject H0</v>
      </c>
      <c r="P25" s="20" t="s">
        <v>46</v>
      </c>
    </row>
    <row r="26" spans="2:16" ht="18" customHeight="1" x14ac:dyDescent="0.25"/>
    <row r="27" spans="2:16" ht="30.75" customHeight="1" x14ac:dyDescent="0.25">
      <c r="N27" s="21" t="s">
        <v>44</v>
      </c>
      <c r="O27" s="21"/>
      <c r="P27" s="21"/>
    </row>
  </sheetData>
  <mergeCells count="1">
    <mergeCell ref="N27:P27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Durbin-Watson test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 Davis</dc:creator>
  <cp:lastModifiedBy>Branko Pecar</cp:lastModifiedBy>
  <cp:lastPrinted>2019-04-04T07:46:10Z</cp:lastPrinted>
  <dcterms:created xsi:type="dcterms:W3CDTF">2017-10-27T08:54:13Z</dcterms:created>
  <dcterms:modified xsi:type="dcterms:W3CDTF">2020-09-20T07:11:43Z</dcterms:modified>
</cp:coreProperties>
</file>